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ggeosta\OneDrive - Wienerberger AG\PIPELIFE\Pipelife продуктова гама\Форми за заявка\"/>
    </mc:Choice>
  </mc:AlternateContent>
  <workbookProtection workbookAlgorithmName="SHA-512" workbookHashValue="JjkIXZZ0+O77flX8M8QcLXcwPx8B5WwXQQ/Kx3eTKQXPKgSaYHodfRQKFEMXLT97GNzuQpWLtG+K6F2P7Py3Xw==" workbookSaltValue="9gCAtH2ThoCPtS0Ap6DMjQ==" workbookSpinCount="100000" lockStructure="1"/>
  <bookViews>
    <workbookView xWindow="0" yWindow="0" windowWidth="28800" windowHeight="12450"/>
  </bookViews>
  <sheets>
    <sheet name="ID600" sheetId="1" r:id="rId1"/>
    <sheet name="SAP" sheetId="2" r:id="rId2"/>
  </sheets>
  <definedNames>
    <definedName name="_xlnm._FilterDatabase" localSheetId="1" hidden="1">SAP!$A$2:$D$51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I6" i="1" a="1"/>
  <c r="I6" i="1" s="1"/>
  <c r="B6" i="2" a="1"/>
  <c r="B6" i="2" s="1"/>
  <c r="D50" i="2"/>
  <c r="D49" i="2"/>
  <c r="D45" i="2"/>
  <c r="D44" i="2"/>
  <c r="D40" i="2"/>
  <c r="D39" i="2"/>
  <c r="D35" i="2"/>
  <c r="D34" i="2"/>
  <c r="D30" i="2"/>
  <c r="D29" i="2"/>
  <c r="D25" i="2"/>
  <c r="D24" i="2"/>
  <c r="D20" i="2"/>
  <c r="D19" i="2"/>
  <c r="D15" i="2"/>
  <c r="D14" i="2"/>
  <c r="D10" i="2"/>
  <c r="D9" i="2"/>
  <c r="H6" i="1"/>
  <c r="B51" i="2" l="1" a="1"/>
  <c r="B51" i="2" s="1"/>
  <c r="B46" i="2" a="1"/>
  <c r="B46" i="2" s="1"/>
  <c r="B41" i="2" a="1"/>
  <c r="B41" i="2" s="1"/>
  <c r="B36" i="2" a="1"/>
  <c r="B36" i="2" s="1"/>
  <c r="B31" i="2" a="1"/>
  <c r="B31" i="2" s="1"/>
  <c r="B26" i="2" a="1"/>
  <c r="B26" i="2" s="1"/>
  <c r="C51" i="2" a="1"/>
  <c r="C51" i="2" s="1"/>
  <c r="A51" i="2"/>
  <c r="C50" i="2"/>
  <c r="A50" i="2"/>
  <c r="A49" i="2"/>
  <c r="A48" i="2"/>
  <c r="A47" i="2"/>
  <c r="B50" i="2"/>
  <c r="C49" i="2"/>
  <c r="B49" i="2"/>
  <c r="C48" i="2"/>
  <c r="B48" i="2"/>
  <c r="C47" i="2"/>
  <c r="B47" i="2"/>
  <c r="B43" i="2"/>
  <c r="C43" i="2"/>
  <c r="C46" i="2" a="1"/>
  <c r="C46" i="2" s="1"/>
  <c r="A46" i="2"/>
  <c r="C45" i="2"/>
  <c r="A45" i="2"/>
  <c r="A44" i="2"/>
  <c r="A43" i="2"/>
  <c r="A42" i="2"/>
  <c r="A41" i="2"/>
  <c r="B45" i="2"/>
  <c r="C44" i="2"/>
  <c r="B44" i="2"/>
  <c r="C42" i="2"/>
  <c r="B42" i="2"/>
  <c r="C41" i="2" a="1"/>
  <c r="C41" i="2" s="1"/>
  <c r="C25" i="2"/>
  <c r="C30" i="2"/>
  <c r="C40" i="2"/>
  <c r="C35" i="2"/>
  <c r="A38" i="2"/>
  <c r="A39" i="2"/>
  <c r="A40" i="2"/>
  <c r="A37" i="2"/>
  <c r="C36" i="2" a="1"/>
  <c r="C36" i="2" s="1"/>
  <c r="A36" i="2"/>
  <c r="B35" i="2"/>
  <c r="A35" i="2"/>
  <c r="C34" i="2"/>
  <c r="B34" i="2"/>
  <c r="A34" i="2"/>
  <c r="C33" i="2"/>
  <c r="B33" i="2"/>
  <c r="A33" i="2"/>
  <c r="C32" i="2"/>
  <c r="B32" i="2"/>
  <c r="A32" i="2"/>
  <c r="C31" i="2" l="1" a="1"/>
  <c r="C31" i="2" s="1"/>
  <c r="A31" i="2"/>
  <c r="B30" i="2"/>
  <c r="A30" i="2"/>
  <c r="C29" i="2"/>
  <c r="B29" i="2"/>
  <c r="A29" i="2"/>
  <c r="C28" i="2"/>
  <c r="B28" i="2"/>
  <c r="A28" i="2"/>
  <c r="C27" i="2"/>
  <c r="B27" i="2"/>
  <c r="A27" i="2"/>
  <c r="C26" i="2" a="1"/>
  <c r="C26" i="2" s="1"/>
  <c r="A26" i="2"/>
  <c r="A23" i="2"/>
  <c r="A24" i="2"/>
  <c r="A25" i="2"/>
  <c r="A18" i="2"/>
  <c r="A19" i="2"/>
  <c r="A20" i="2"/>
  <c r="A21" i="2"/>
  <c r="A13" i="2"/>
  <c r="A14" i="2"/>
  <c r="A15" i="2"/>
  <c r="A16" i="2"/>
  <c r="A8" i="2"/>
  <c r="A9" i="2"/>
  <c r="A10" i="2"/>
  <c r="A11" i="2"/>
  <c r="A3" i="2"/>
  <c r="A4" i="2"/>
  <c r="A5" i="2"/>
  <c r="A6" i="2"/>
  <c r="B40" i="2"/>
  <c r="C39" i="2"/>
  <c r="B39" i="2"/>
  <c r="C38" i="2"/>
  <c r="B38" i="2"/>
  <c r="C37" i="2"/>
  <c r="B37" i="2"/>
  <c r="A22" i="2"/>
  <c r="C21" i="2" a="1"/>
  <c r="C21" i="2" s="1"/>
  <c r="B21" i="2" a="1"/>
  <c r="B21" i="2" s="1"/>
  <c r="C20" i="2"/>
  <c r="B20" i="2"/>
  <c r="C19" i="2"/>
  <c r="B19" i="2"/>
  <c r="C18" i="2"/>
  <c r="B18" i="2"/>
  <c r="C17" i="2"/>
  <c r="B17" i="2"/>
  <c r="A17" i="2"/>
  <c r="A2" i="2"/>
  <c r="H13" i="1" l="1"/>
  <c r="H14" i="1"/>
  <c r="H12" i="1"/>
  <c r="H11" i="1"/>
  <c r="H10" i="1"/>
  <c r="B25" i="2"/>
  <c r="C24" i="2"/>
  <c r="B24" i="2"/>
  <c r="C23" i="2"/>
  <c r="B23" i="2"/>
  <c r="C22" i="2"/>
  <c r="B22" i="2"/>
  <c r="I11" i="1" l="1" a="1"/>
  <c r="I11" i="1" s="1"/>
  <c r="D31" i="2" s="1"/>
  <c r="D27" i="2"/>
  <c r="D28" i="2"/>
  <c r="I12" i="1" a="1"/>
  <c r="I12" i="1" s="1"/>
  <c r="D36" i="2" s="1"/>
  <c r="D33" i="2"/>
  <c r="D32" i="2"/>
  <c r="I14" i="1" a="1"/>
  <c r="I14" i="1" s="1"/>
  <c r="D46" i="2" s="1"/>
  <c r="D43" i="2"/>
  <c r="D42" i="2"/>
  <c r="I10" i="1" a="1"/>
  <c r="I10" i="1" s="1"/>
  <c r="D26" i="2" s="1"/>
  <c r="D22" i="2"/>
  <c r="D23" i="2"/>
  <c r="I13" i="1" a="1"/>
  <c r="I13" i="1" s="1"/>
  <c r="D41" i="2" s="1"/>
  <c r="D38" i="2"/>
  <c r="D37" i="2"/>
  <c r="D4" i="2"/>
  <c r="B15" i="2" a="1"/>
  <c r="B15" i="2" s="1"/>
  <c r="C15" i="2"/>
  <c r="B16" i="2" a="1"/>
  <c r="B16" i="2" s="1"/>
  <c r="C16" i="2" a="1"/>
  <c r="C16" i="2" s="1"/>
  <c r="B12" i="2"/>
  <c r="C12" i="2"/>
  <c r="B13" i="2"/>
  <c r="C13" i="2"/>
  <c r="B14" i="2"/>
  <c r="C14" i="2"/>
  <c r="D5" i="2"/>
  <c r="C10" i="2"/>
  <c r="C11" i="2" a="1"/>
  <c r="C11" i="2" s="1"/>
  <c r="C5" i="2"/>
  <c r="C6" i="2" a="1"/>
  <c r="C6" i="2" s="1"/>
  <c r="B5" i="2"/>
  <c r="B10" i="2"/>
  <c r="B9" i="2"/>
  <c r="B4" i="2"/>
  <c r="B11" i="2" a="1"/>
  <c r="B11" i="2" s="1"/>
  <c r="H15" i="1"/>
  <c r="H9" i="1"/>
  <c r="H8" i="1"/>
  <c r="D13" i="2" s="1"/>
  <c r="H7" i="1"/>
  <c r="D7" i="2" s="1"/>
  <c r="C9" i="2"/>
  <c r="C8" i="2"/>
  <c r="B8" i="2"/>
  <c r="C7" i="2"/>
  <c r="B7" i="2"/>
  <c r="C4" i="2"/>
  <c r="C3" i="2"/>
  <c r="B3" i="2"/>
  <c r="B2" i="2"/>
  <c r="C2" i="2"/>
  <c r="D3" i="2"/>
  <c r="D18" i="2" l="1"/>
  <c r="D48" i="2"/>
  <c r="D47" i="2"/>
  <c r="D2" i="2"/>
  <c r="D12" i="2"/>
  <c r="D8" i="2"/>
  <c r="D6" i="2"/>
  <c r="I15" i="1" l="1" a="1"/>
  <c r="I15" i="1" s="1"/>
  <c r="D51" i="2" s="1"/>
  <c r="I9" i="1" a="1"/>
  <c r="I9" i="1" s="1"/>
  <c r="D21" i="2" s="1"/>
  <c r="I8" i="1" a="1"/>
  <c r="I8" i="1" s="1"/>
  <c r="D16" i="2" s="1"/>
  <c r="I7" i="1" a="1"/>
  <c r="I7" i="1" s="1"/>
  <c r="D11" i="2" s="1"/>
  <c r="A7" i="2" l="1"/>
  <c r="I16" i="1"/>
  <c r="A12" i="2" l="1"/>
</calcChain>
</file>

<file path=xl/sharedStrings.xml><?xml version="1.0" encoding="utf-8"?>
<sst xmlns="http://schemas.openxmlformats.org/spreadsheetml/2006/main" count="82" uniqueCount="44">
  <si>
    <t>Данни за проекта</t>
  </si>
  <si>
    <t>Възложител</t>
  </si>
  <si>
    <t>Контакти</t>
  </si>
  <si>
    <t>Дата на зявката</t>
  </si>
  <si>
    <t>price</t>
  </si>
  <si>
    <t>База OSB</t>
  </si>
  <si>
    <t>вх./изх.
DN</t>
  </si>
  <si>
    <t>N
шахта</t>
  </si>
  <si>
    <t>Конфигурация на базата</t>
  </si>
  <si>
    <t>---</t>
  </si>
  <si>
    <t>----</t>
  </si>
  <si>
    <t>SAP</t>
  </si>
  <si>
    <t>H</t>
  </si>
  <si>
    <t>KGSG600/160/0-180-OSB</t>
  </si>
  <si>
    <t>KGSG600/160/0-135-180-225-OSB</t>
  </si>
  <si>
    <t>KGSG600/160/0-90-180-270-OSB</t>
  </si>
  <si>
    <t>KGSG600/200/0-180-OSB</t>
  </si>
  <si>
    <t>KGSG600/200/0-135-180-225-OSB</t>
  </si>
  <si>
    <t>KGSG600/200/0-90-180-270-OSB</t>
  </si>
  <si>
    <t>KGSG600/250/0-180-OSB</t>
  </si>
  <si>
    <t>KGSG600/250/0-90-180-270-OSB</t>
  </si>
  <si>
    <t>KGSG600/315/0-180-OSB</t>
  </si>
  <si>
    <t>KGSG600/315/0-90-180-270-OSB</t>
  </si>
  <si>
    <t>PRKID600</t>
  </si>
  <si>
    <t>PRO-Frame700</t>
  </si>
  <si>
    <t>PRO-Cover630-A15-PE</t>
  </si>
  <si>
    <t>PRO-Cover630-B125-Pl</t>
  </si>
  <si>
    <t>PRO-Cover630-D400</t>
  </si>
  <si>
    <t>ECO Corr_DW/WO/ID600/400kg/m2/6m_OldP</t>
  </si>
  <si>
    <t>Капак клас
A15, B1255, D400</t>
  </si>
  <si>
    <t>Удължител
(метри)</t>
  </si>
  <si>
    <t xml:space="preserve"> Н
шахта
(метри)</t>
  </si>
  <si>
    <r>
      <t xml:space="preserve">Капак
</t>
    </r>
    <r>
      <rPr>
        <b/>
        <sz val="11"/>
        <color rgb="FFFF0000"/>
        <rFont val="Calibri"/>
        <family val="2"/>
        <charset val="204"/>
        <scheme val="minor"/>
      </rPr>
      <t>1-да
0-не</t>
    </r>
  </si>
  <si>
    <r>
      <t xml:space="preserve">Бетонов
пръстен
</t>
    </r>
    <r>
      <rPr>
        <b/>
        <sz val="11"/>
        <color rgb="FFFF0000"/>
        <rFont val="Calibri"/>
        <family val="2"/>
        <charset val="204"/>
        <scheme val="minor"/>
      </rPr>
      <t>1-да
0-не</t>
    </r>
  </si>
  <si>
    <t>Общо:</t>
  </si>
  <si>
    <t xml:space="preserve"> - Изчислени данни</t>
  </si>
  <si>
    <t xml:space="preserve"> - Данни от проекта (заявка)</t>
  </si>
  <si>
    <t>CODE</t>
  </si>
  <si>
    <t>quantity</t>
  </si>
  <si>
    <r>
      <t xml:space="preserve">Цена
шахта
</t>
    </r>
    <r>
      <rPr>
        <b/>
        <sz val="11"/>
        <color theme="1"/>
        <rFont val="Calibri"/>
        <family val="2"/>
        <charset val="204"/>
        <scheme val="minor"/>
      </rPr>
      <t>лв. без ДДС</t>
    </r>
  </si>
  <si>
    <t xml:space="preserve"> - Избор от падащо меню</t>
  </si>
  <si>
    <t>0-180 ПРАВА</t>
  </si>
  <si>
    <t>0-90-180-270 КРЪСТАЧКА</t>
  </si>
  <si>
    <t>0-135-180-225 RML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</si>
</sst>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3" borderId="16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0" borderId="12" xfId="1" applyFont="1" applyFill="1" applyBorder="1" applyAlignment="1" applyProtection="1"/>
    <xf numFmtId="0" fontId="0" fillId="0" borderId="5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NumberFormat="1" applyProtection="1"/>
    <xf numFmtId="0" fontId="6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_Елементи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19041</xdr:colOff>
      <xdr:row>0</xdr:row>
      <xdr:rowOff>0</xdr:rowOff>
    </xdr:from>
    <xdr:to>
      <xdr:col>10</xdr:col>
      <xdr:colOff>588065</xdr:colOff>
      <xdr:row>16</xdr:row>
      <xdr:rowOff>47547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367" y="0"/>
          <a:ext cx="1306176" cy="3816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6"/>
  <sheetViews>
    <sheetView showGridLines="0" tabSelected="1" zoomScale="115" zoomScaleNormal="115" workbookViewId="0">
      <selection activeCell="C1" sqref="C1:I1"/>
    </sheetView>
  </sheetViews>
  <sheetFormatPr defaultRowHeight="15" x14ac:dyDescent="0.25"/>
  <cols>
    <col min="1" max="1" width="8.28515625" style="11" bestFit="1" customWidth="1"/>
    <col min="2" max="2" width="11.140625" style="11" customWidth="1"/>
    <col min="3" max="3" width="8.7109375" style="11" customWidth="1"/>
    <col min="4" max="4" width="24.28515625" style="11" bestFit="1" customWidth="1"/>
    <col min="5" max="5" width="9.28515625" style="11" customWidth="1"/>
    <col min="6" max="6" width="6.28515625" style="11" bestFit="1" customWidth="1"/>
    <col min="7" max="7" width="22.5703125" style="11" customWidth="1"/>
    <col min="8" max="8" width="11.5703125" style="11" customWidth="1"/>
    <col min="9" max="9" width="15" style="11" customWidth="1"/>
    <col min="10" max="10" width="11" style="11" bestFit="1" customWidth="1"/>
    <col min="11" max="12" width="9.140625" style="11"/>
    <col min="13" max="13" width="8.5703125" style="11" customWidth="1"/>
    <col min="14" max="14" width="12.140625" style="11" hidden="1" customWidth="1"/>
    <col min="15" max="15" width="9.140625" style="11" hidden="1" customWidth="1"/>
    <col min="16" max="16" width="42.5703125" style="11" hidden="1" customWidth="1"/>
    <col min="17" max="17" width="7.85546875" style="11" hidden="1" customWidth="1"/>
    <col min="18" max="18" width="12.28515625" style="11" hidden="1" customWidth="1"/>
    <col min="19" max="19" width="5.5703125" style="11" hidden="1" customWidth="1"/>
    <col min="20" max="20" width="32" style="11" hidden="1" customWidth="1"/>
    <col min="21" max="22" width="9.140625" style="11"/>
    <col min="23" max="24" width="12.140625" style="11" bestFit="1" customWidth="1"/>
    <col min="25" max="16384" width="9.140625" style="11"/>
  </cols>
  <sheetData>
    <row r="1" spans="1:20" ht="15.75" x14ac:dyDescent="0.25">
      <c r="A1" s="44" t="s">
        <v>0</v>
      </c>
      <c r="B1" s="44"/>
      <c r="C1" s="46">
        <v>0</v>
      </c>
      <c r="D1" s="46"/>
      <c r="E1" s="46"/>
      <c r="F1" s="46"/>
      <c r="G1" s="46"/>
      <c r="H1" s="46"/>
      <c r="I1" s="46"/>
      <c r="O1" s="12">
        <v>0</v>
      </c>
      <c r="P1" s="13" t="s">
        <v>10</v>
      </c>
      <c r="Q1" s="13" t="s">
        <v>9</v>
      </c>
    </row>
    <row r="2" spans="1:20" ht="15.75" x14ac:dyDescent="0.25">
      <c r="A2" s="44" t="s">
        <v>1</v>
      </c>
      <c r="B2" s="44"/>
      <c r="C2" s="46"/>
      <c r="D2" s="46"/>
      <c r="E2" s="46"/>
      <c r="F2" s="46"/>
      <c r="G2" s="46"/>
      <c r="H2" s="46"/>
      <c r="I2" s="46"/>
      <c r="J2" s="14"/>
      <c r="K2" s="14"/>
      <c r="L2" s="14"/>
      <c r="M2" s="14"/>
      <c r="N2" s="14"/>
      <c r="O2" s="12">
        <v>1</v>
      </c>
      <c r="P2" s="12" t="s">
        <v>41</v>
      </c>
      <c r="Q2" s="12">
        <v>160</v>
      </c>
    </row>
    <row r="3" spans="1:20" ht="15.75" x14ac:dyDescent="0.25">
      <c r="A3" s="44" t="s">
        <v>2</v>
      </c>
      <c r="B3" s="44"/>
      <c r="C3" s="46"/>
      <c r="D3" s="46"/>
      <c r="E3" s="46"/>
      <c r="F3" s="46"/>
      <c r="G3" s="46"/>
      <c r="H3" s="46"/>
      <c r="I3" s="46"/>
      <c r="J3" s="14"/>
      <c r="K3" s="14"/>
      <c r="L3" s="14"/>
      <c r="M3" s="14"/>
      <c r="N3" s="14"/>
      <c r="O3" s="12">
        <v>2</v>
      </c>
      <c r="P3" s="12" t="s">
        <v>42</v>
      </c>
      <c r="Q3" s="12">
        <v>200</v>
      </c>
    </row>
    <row r="4" spans="1:20" ht="16.5" thickBot="1" x14ac:dyDescent="0.3">
      <c r="A4" s="45" t="s">
        <v>3</v>
      </c>
      <c r="B4" s="45"/>
      <c r="C4" s="47"/>
      <c r="D4" s="47"/>
      <c r="E4" s="47"/>
      <c r="F4" s="47"/>
      <c r="G4" s="47"/>
      <c r="H4" s="47"/>
      <c r="I4" s="47"/>
      <c r="J4" s="14"/>
      <c r="K4" s="14"/>
      <c r="L4" s="14"/>
      <c r="M4" s="14"/>
      <c r="N4" s="14"/>
      <c r="O4" s="14"/>
      <c r="P4" s="12" t="s">
        <v>43</v>
      </c>
      <c r="Q4" s="12">
        <v>250</v>
      </c>
    </row>
    <row r="5" spans="1:20" ht="61.5" thickTop="1" thickBot="1" x14ac:dyDescent="0.3">
      <c r="A5" s="15" t="s">
        <v>7</v>
      </c>
      <c r="B5" s="15" t="s">
        <v>31</v>
      </c>
      <c r="C5" s="15" t="s">
        <v>6</v>
      </c>
      <c r="D5" s="15" t="s">
        <v>8</v>
      </c>
      <c r="E5" s="15" t="s">
        <v>33</v>
      </c>
      <c r="F5" s="15" t="s">
        <v>32</v>
      </c>
      <c r="G5" s="15" t="s">
        <v>29</v>
      </c>
      <c r="H5" s="15" t="s">
        <v>30</v>
      </c>
      <c r="I5" s="15" t="s">
        <v>39</v>
      </c>
      <c r="J5" s="14"/>
      <c r="K5" s="14"/>
      <c r="L5" s="14"/>
      <c r="M5" s="14"/>
      <c r="N5" s="14"/>
      <c r="O5" s="14"/>
      <c r="P5" s="14"/>
      <c r="Q5" s="12">
        <v>315</v>
      </c>
    </row>
    <row r="6" spans="1:20" x14ac:dyDescent="0.25">
      <c r="A6" s="42">
        <v>2</v>
      </c>
      <c r="B6" s="42">
        <v>1.43</v>
      </c>
      <c r="C6" s="43">
        <v>160</v>
      </c>
      <c r="D6" s="43" t="s">
        <v>41</v>
      </c>
      <c r="E6" s="43">
        <v>1</v>
      </c>
      <c r="F6" s="43">
        <v>1</v>
      </c>
      <c r="G6" s="43" t="s">
        <v>25</v>
      </c>
      <c r="H6" s="18">
        <f>CEILING(B6-IF(E6=1,0.08,0)-IF(F6=1,0.1,0)-IF(C6=160,$S$17,IF(C6=200,$S$20,IF(C6=250,$S$23,IF(C6=315,$S$25,0)))),0.5)</f>
        <v>1.5</v>
      </c>
      <c r="I6" s="19">
        <f t="array" ref="I6">IFERROR(H6*$Q$13+IF(E6=1,$Q$7,0)+IF(AND(F6=1,G6=$P$9),$Q$9,IF(AND(F6=1,G6=$P$10),$Q$10,IF(AND(F6=1,G6=$P$11),$Q$11,0)))+$Q$15+INDEX($Q$17:$Q$26,MATCH(1,(C6=$O$17:$O$26)*(D6=$P$17:$P$26),0)),0)</f>
        <v>566.07500000000005</v>
      </c>
      <c r="J6" s="14"/>
      <c r="K6" s="14"/>
      <c r="L6" s="14"/>
      <c r="M6" s="14"/>
      <c r="N6" s="14"/>
      <c r="P6" s="20"/>
      <c r="Q6" s="21" t="s">
        <v>4</v>
      </c>
      <c r="R6" s="11" t="s">
        <v>11</v>
      </c>
      <c r="S6" s="11" t="s">
        <v>12</v>
      </c>
    </row>
    <row r="7" spans="1:20" ht="15.75" thickBot="1" x14ac:dyDescent="0.3">
      <c r="A7" s="42">
        <v>3</v>
      </c>
      <c r="B7" s="42">
        <v>1</v>
      </c>
      <c r="C7" s="43">
        <v>200</v>
      </c>
      <c r="D7" s="43" t="s">
        <v>41</v>
      </c>
      <c r="E7" s="43">
        <v>1</v>
      </c>
      <c r="F7" s="43">
        <v>1</v>
      </c>
      <c r="G7" s="43" t="s">
        <v>26</v>
      </c>
      <c r="H7" s="18">
        <f t="shared" ref="H6:H15" si="0">CEILING(B7-IF(E7=1,0.08,0)-IF(F7=1,0.1,0)-IF(C7=160,$S$17,IF(C7=200,$S$20,IF(C7=250,$S$23,IF(C7=315,$S$25,0)))),0.5)</f>
        <v>1</v>
      </c>
      <c r="I7" s="19">
        <f t="array" ref="I7">IFERROR(H7*$Q$13+IF(E7=1,$Q$7,0)+IF(AND(F7=1,G7=$P$9),$Q$9,IF(AND(F7=1,G7=$P$10),$Q$10,IF(AND(F7=1,G7=$P$11),$Q$11,0)))+$Q$15+INDEX($Q$17:$Q$26,MATCH(1,(C7=$O$17:$O$26)*(D7=$P$17:$P$26),0)),0)</f>
        <v>482.22</v>
      </c>
      <c r="P7" s="22" t="s">
        <v>24</v>
      </c>
      <c r="Q7" s="23">
        <v>89.98</v>
      </c>
      <c r="R7" s="22">
        <v>4195006101</v>
      </c>
      <c r="S7" s="11">
        <v>0.16</v>
      </c>
    </row>
    <row r="8" spans="1:20" x14ac:dyDescent="0.25">
      <c r="A8" s="42">
        <v>3</v>
      </c>
      <c r="B8" s="42">
        <v>1.1000000000000001</v>
      </c>
      <c r="C8" s="43">
        <v>250</v>
      </c>
      <c r="D8" s="43" t="s">
        <v>42</v>
      </c>
      <c r="E8" s="43">
        <v>1</v>
      </c>
      <c r="F8" s="43">
        <v>1</v>
      </c>
      <c r="G8" s="43" t="s">
        <v>27</v>
      </c>
      <c r="H8" s="18">
        <f t="shared" si="0"/>
        <v>1</v>
      </c>
      <c r="I8" s="19">
        <f t="array" ref="I8">IFERROR(H8*$Q$13+IF(E8=1,$Q$7,0)+IF(AND(F8=1,G8=$P$9),$Q$9,IF(AND(F8=1,G8=$P$10),$Q$10,IF(AND(F8=1,G8=$P$11),$Q$11,0)))+$Q$15+INDEX($Q$17:$Q$26,MATCH(1,(C8=$O$17:$O$26)*(D8=$P$17:$P$26),0)),0)</f>
        <v>625.71</v>
      </c>
      <c r="P8" s="20"/>
      <c r="Q8" s="21" t="s">
        <v>4</v>
      </c>
      <c r="R8" s="11" t="s">
        <v>11</v>
      </c>
      <c r="S8" s="11" t="s">
        <v>12</v>
      </c>
    </row>
    <row r="9" spans="1:20" x14ac:dyDescent="0.25">
      <c r="A9" s="42">
        <v>4</v>
      </c>
      <c r="B9" s="42">
        <v>1.3</v>
      </c>
      <c r="C9" s="43">
        <v>315</v>
      </c>
      <c r="D9" s="43" t="s">
        <v>41</v>
      </c>
      <c r="E9" s="43">
        <v>1</v>
      </c>
      <c r="F9" s="43">
        <v>1</v>
      </c>
      <c r="G9" s="43" t="s">
        <v>25</v>
      </c>
      <c r="H9" s="18">
        <f t="shared" si="0"/>
        <v>1</v>
      </c>
      <c r="I9" s="19">
        <f t="array" ref="I9">IFERROR(H9*$Q$13+IF(E9=1,$Q$7,0)+IF(AND(F9=1,G9=$P$9),$Q$9,IF(AND(F9=1,G9=$P$10),$Q$10,IF(AND(F9=1,G9=$P$11),$Q$11,0)))+$Q$15+INDEX($Q$17:$Q$26,MATCH(1,(C9=$O$17:$O$26)*(D9=$P$17:$P$26),0)),0)</f>
        <v>570.63000000000011</v>
      </c>
      <c r="P9" s="24" t="s">
        <v>25</v>
      </c>
      <c r="Q9" s="25">
        <v>133.55000000000001</v>
      </c>
      <c r="R9" s="22">
        <v>4195005900</v>
      </c>
      <c r="S9" s="26">
        <v>0.1</v>
      </c>
      <c r="T9" s="22"/>
    </row>
    <row r="10" spans="1:20" x14ac:dyDescent="0.25">
      <c r="A10" s="42">
        <v>5</v>
      </c>
      <c r="B10" s="42">
        <v>1.4</v>
      </c>
      <c r="C10" s="43">
        <v>160</v>
      </c>
      <c r="D10" s="43" t="s">
        <v>42</v>
      </c>
      <c r="E10" s="43">
        <v>1</v>
      </c>
      <c r="F10" s="43">
        <v>1</v>
      </c>
      <c r="G10" s="43" t="s">
        <v>26</v>
      </c>
      <c r="H10" s="18">
        <f t="shared" si="0"/>
        <v>1</v>
      </c>
      <c r="I10" s="19">
        <f t="array" ref="I10">IFERROR(H10*$Q$13+IF(E10=1,$Q$7,0)+IF(AND(F10=1,G10=$P$9),$Q$9,IF(AND(F10=1,G10=$P$10),$Q$10,IF(AND(F10=1,G10=$P$11),$Q$11,0)))+$Q$15+INDEX($Q$17:$Q$26,MATCH(1,(C10=$O$17:$O$26)*(D10=$P$17:$P$26),0)),0)</f>
        <v>488.75</v>
      </c>
      <c r="P10" s="24" t="s">
        <v>26</v>
      </c>
      <c r="Q10" s="25">
        <v>84.83</v>
      </c>
      <c r="R10" s="22">
        <v>4195001740</v>
      </c>
      <c r="S10" s="11">
        <v>0.1</v>
      </c>
      <c r="T10" s="22"/>
    </row>
    <row r="11" spans="1:20" ht="15.75" thickBot="1" x14ac:dyDescent="0.3">
      <c r="A11" s="42">
        <v>6</v>
      </c>
      <c r="B11" s="42">
        <v>1.5</v>
      </c>
      <c r="C11" s="43">
        <v>200</v>
      </c>
      <c r="D11" s="43" t="s">
        <v>43</v>
      </c>
      <c r="E11" s="43">
        <v>1</v>
      </c>
      <c r="F11" s="43">
        <v>1</v>
      </c>
      <c r="G11" s="43" t="s">
        <v>26</v>
      </c>
      <c r="H11" s="18">
        <f t="shared" si="0"/>
        <v>1.5</v>
      </c>
      <c r="I11" s="19">
        <f t="array" ref="I11">IFERROR(H11*$Q$13+IF(E11=1,$Q$7,0)+IF(AND(F11=1,G11=$P$9),$Q$9,IF(AND(F11=1,G11=$P$10),$Q$10,IF(AND(F11=1,G11=$P$11),$Q$11,0)))+$Q$15+INDEX($Q$17:$Q$26,MATCH(1,(C11=$O$17:$O$26)*(D11=$P$17:$P$26),0)),0)</f>
        <v>516.17499999999995</v>
      </c>
      <c r="P11" s="27" t="s">
        <v>27</v>
      </c>
      <c r="Q11" s="23">
        <v>164.99</v>
      </c>
      <c r="R11" s="22">
        <v>4195001582</v>
      </c>
      <c r="S11" s="11">
        <v>0.1</v>
      </c>
      <c r="T11" s="22"/>
    </row>
    <row r="12" spans="1:20" x14ac:dyDescent="0.25">
      <c r="A12" s="42">
        <v>7</v>
      </c>
      <c r="B12" s="42">
        <v>1.6</v>
      </c>
      <c r="C12" s="43">
        <v>250</v>
      </c>
      <c r="D12" s="43" t="s">
        <v>41</v>
      </c>
      <c r="E12" s="43">
        <v>1</v>
      </c>
      <c r="F12" s="43">
        <v>1</v>
      </c>
      <c r="G12" s="43" t="s">
        <v>25</v>
      </c>
      <c r="H12" s="18">
        <f t="shared" si="0"/>
        <v>1.5</v>
      </c>
      <c r="I12" s="19">
        <f t="array" ref="I12">IFERROR(H12*$Q$13+IF(E12=1,$Q$7,0)+IF(AND(F12=1,G12=$P$9),$Q$9,IF(AND(F12=1,G12=$P$10),$Q$10,IF(AND(F12=1,G12=$P$11),$Q$11,0)))+$Q$15+INDEX($Q$17:$Q$26,MATCH(1,(C12=$O$17:$O$26)*(D12=$P$17:$P$26),0)),0)</f>
        <v>600.82500000000005</v>
      </c>
      <c r="P12" s="20"/>
      <c r="Q12" s="21" t="s">
        <v>4</v>
      </c>
    </row>
    <row r="13" spans="1:20" ht="15.75" thickBot="1" x14ac:dyDescent="0.3">
      <c r="A13" s="42">
        <v>8</v>
      </c>
      <c r="B13" s="42">
        <v>1.7</v>
      </c>
      <c r="C13" s="43">
        <v>315</v>
      </c>
      <c r="D13" s="43" t="s">
        <v>42</v>
      </c>
      <c r="E13" s="43">
        <v>1</v>
      </c>
      <c r="F13" s="43">
        <v>1</v>
      </c>
      <c r="G13" s="43" t="s">
        <v>26</v>
      </c>
      <c r="H13" s="18">
        <f t="shared" si="0"/>
        <v>1.5</v>
      </c>
      <c r="I13" s="19">
        <f t="array" ref="I13">IFERROR(H13*$Q$13+IF(E13=1,$Q$7,0)+IF(AND(F13=1,G13=$P$9),$Q$9,IF(AND(F13=1,G13=$P$10),$Q$10,IF(AND(F13=1,G13=$P$11),$Q$11,0)))+$Q$15+INDEX($Q$17:$Q$26,MATCH(1,(C13=$O$17:$O$26)*(D13=$P$17:$P$26),0)),0)</f>
        <v>575.78500000000008</v>
      </c>
      <c r="P13" s="22" t="s">
        <v>28</v>
      </c>
      <c r="Q13" s="25">
        <v>61.17</v>
      </c>
      <c r="R13" s="22">
        <v>4196103331</v>
      </c>
      <c r="S13" s="28"/>
    </row>
    <row r="14" spans="1:20" x14ac:dyDescent="0.25">
      <c r="A14" s="42">
        <v>9</v>
      </c>
      <c r="B14" s="42">
        <v>1.8</v>
      </c>
      <c r="C14" s="43">
        <v>160</v>
      </c>
      <c r="D14" s="43" t="s">
        <v>43</v>
      </c>
      <c r="E14" s="43">
        <v>1</v>
      </c>
      <c r="F14" s="43">
        <v>1</v>
      </c>
      <c r="G14" s="43" t="s">
        <v>27</v>
      </c>
      <c r="H14" s="18">
        <f t="shared" si="0"/>
        <v>1.5</v>
      </c>
      <c r="I14" s="19">
        <f t="array" ref="I14">IFERROR(H14*$Q$13+IF(E14=1,$Q$7,0)+IF(AND(F14=1,G14=$P$9),$Q$9,IF(AND(F14=1,G14=$P$10),$Q$10,IF(AND(F14=1,G14=$P$11),$Q$11,0)))+$Q$15+INDEX($Q$17:$Q$26,MATCH(1,(C14=$O$17:$O$26)*(D14=$P$17:$P$26),0)),0)</f>
        <v>597.88499999999999</v>
      </c>
      <c r="P14" s="20"/>
      <c r="Q14" s="21" t="s">
        <v>4</v>
      </c>
      <c r="R14" s="11" t="s">
        <v>11</v>
      </c>
    </row>
    <row r="15" spans="1:20" ht="15.75" thickBot="1" x14ac:dyDescent="0.3">
      <c r="A15" s="42">
        <v>10</v>
      </c>
      <c r="B15" s="42">
        <v>1.9</v>
      </c>
      <c r="C15" s="43">
        <v>200</v>
      </c>
      <c r="D15" s="43" t="s">
        <v>42</v>
      </c>
      <c r="E15" s="43">
        <v>1</v>
      </c>
      <c r="F15" s="43">
        <v>1</v>
      </c>
      <c r="G15" s="43" t="s">
        <v>25</v>
      </c>
      <c r="H15" s="18">
        <f t="shared" si="0"/>
        <v>1.5</v>
      </c>
      <c r="I15" s="19">
        <f t="array" ref="I15">IFERROR(H15*$Q$13+IF(E15=1,$Q$7,0)+IF(AND(F15=1,G15=$P$9),$Q$9,IF(AND(F15=1,G15=$P$10),$Q$10,IF(AND(F15=1,G15=$P$11),$Q$11,0)))+$Q$15+INDEX($Q$17:$Q$26,MATCH(1,(C15=$O$17:$O$26)*(D15=$P$17:$P$26),0)),0)</f>
        <v>570.245</v>
      </c>
      <c r="P15" s="29" t="s">
        <v>23</v>
      </c>
      <c r="Q15" s="25">
        <v>20</v>
      </c>
      <c r="R15" s="22">
        <v>941100019</v>
      </c>
    </row>
    <row r="16" spans="1:20" ht="19.5" thickBot="1" x14ac:dyDescent="0.3">
      <c r="H16" s="30" t="s">
        <v>34</v>
      </c>
      <c r="I16" s="31">
        <f>SUM(I6:I15)</f>
        <v>5594.3</v>
      </c>
      <c r="O16" s="32" t="s">
        <v>5</v>
      </c>
      <c r="P16" s="33"/>
      <c r="Q16" s="34"/>
      <c r="T16" s="35"/>
    </row>
    <row r="17" spans="1:20" ht="18.75" x14ac:dyDescent="0.3">
      <c r="A17" s="16"/>
      <c r="B17" s="36" t="s">
        <v>36</v>
      </c>
      <c r="C17" s="37"/>
      <c r="D17" s="37"/>
      <c r="E17" s="37"/>
      <c r="O17" s="29">
        <v>160</v>
      </c>
      <c r="P17" s="11" t="s">
        <v>41</v>
      </c>
      <c r="Q17" s="25">
        <v>230.79</v>
      </c>
      <c r="R17" s="11">
        <v>4195006017</v>
      </c>
      <c r="S17" s="11">
        <v>0.22</v>
      </c>
      <c r="T17" s="35" t="s">
        <v>13</v>
      </c>
    </row>
    <row r="18" spans="1:20" x14ac:dyDescent="0.25">
      <c r="O18" s="29">
        <v>160</v>
      </c>
      <c r="P18" s="11" t="s">
        <v>43</v>
      </c>
      <c r="Q18" s="25">
        <v>231.16</v>
      </c>
      <c r="R18" s="38">
        <v>4195006022</v>
      </c>
      <c r="S18" s="11">
        <v>0.22</v>
      </c>
      <c r="T18" s="35" t="s">
        <v>14</v>
      </c>
    </row>
    <row r="19" spans="1:20" ht="18.75" x14ac:dyDescent="0.25">
      <c r="B19" s="37"/>
      <c r="D19" s="17"/>
      <c r="E19" s="39" t="s">
        <v>40</v>
      </c>
      <c r="F19" s="37"/>
      <c r="G19" s="37"/>
      <c r="O19" s="29">
        <v>160</v>
      </c>
      <c r="P19" s="11" t="s">
        <v>42</v>
      </c>
      <c r="Q19" s="25">
        <v>232.77</v>
      </c>
      <c r="R19" s="38">
        <v>4195006024</v>
      </c>
      <c r="S19" s="11">
        <v>0.22</v>
      </c>
      <c r="T19" s="35" t="s">
        <v>15</v>
      </c>
    </row>
    <row r="20" spans="1:20" ht="18.75" x14ac:dyDescent="0.25">
      <c r="E20" s="37"/>
      <c r="K20" s="37"/>
      <c r="L20" s="37"/>
      <c r="O20" s="29">
        <v>200</v>
      </c>
      <c r="P20" s="11" t="s">
        <v>41</v>
      </c>
      <c r="Q20" s="25">
        <v>226.24</v>
      </c>
      <c r="R20" s="38">
        <v>4195006026</v>
      </c>
      <c r="S20" s="11">
        <v>0.22</v>
      </c>
      <c r="T20" s="35" t="s">
        <v>16</v>
      </c>
    </row>
    <row r="21" spans="1:20" ht="18.75" x14ac:dyDescent="0.25">
      <c r="B21" s="37"/>
      <c r="C21" s="37"/>
      <c r="D21" s="37"/>
      <c r="E21" s="37"/>
      <c r="G21" s="18"/>
      <c r="H21" s="39" t="s">
        <v>35</v>
      </c>
      <c r="I21" s="37"/>
      <c r="O21" s="29">
        <v>200</v>
      </c>
      <c r="P21" s="11" t="s">
        <v>43</v>
      </c>
      <c r="Q21" s="25">
        <v>229.61</v>
      </c>
      <c r="R21" s="38">
        <v>4195006032</v>
      </c>
      <c r="S21" s="11">
        <v>0.22</v>
      </c>
      <c r="T21" s="35" t="s">
        <v>17</v>
      </c>
    </row>
    <row r="22" spans="1:20" x14ac:dyDescent="0.25">
      <c r="O22" s="29">
        <v>200</v>
      </c>
      <c r="P22" s="11" t="s">
        <v>42</v>
      </c>
      <c r="Q22" s="25">
        <v>234.96</v>
      </c>
      <c r="R22" s="38">
        <v>4195006034</v>
      </c>
      <c r="S22" s="11">
        <v>0.22</v>
      </c>
      <c r="T22" s="35" t="s">
        <v>18</v>
      </c>
    </row>
    <row r="23" spans="1:20" x14ac:dyDescent="0.25">
      <c r="O23" s="29">
        <v>250</v>
      </c>
      <c r="P23" s="11" t="s">
        <v>41</v>
      </c>
      <c r="Q23" s="25">
        <v>265.54000000000002</v>
      </c>
      <c r="R23" s="38">
        <v>4195006036</v>
      </c>
      <c r="S23" s="11">
        <v>0.33</v>
      </c>
      <c r="T23" s="35" t="s">
        <v>19</v>
      </c>
    </row>
    <row r="24" spans="1:20" x14ac:dyDescent="0.25">
      <c r="O24" s="29">
        <v>250</v>
      </c>
      <c r="P24" s="11" t="s">
        <v>42</v>
      </c>
      <c r="Q24" s="25">
        <v>289.57</v>
      </c>
      <c r="R24" s="38">
        <v>4195006037</v>
      </c>
      <c r="S24" s="11">
        <v>0.33</v>
      </c>
      <c r="T24" s="35" t="s">
        <v>20</v>
      </c>
    </row>
    <row r="25" spans="1:20" x14ac:dyDescent="0.25">
      <c r="O25" s="29">
        <v>315</v>
      </c>
      <c r="P25" s="11" t="s">
        <v>41</v>
      </c>
      <c r="Q25" s="25">
        <v>265.93</v>
      </c>
      <c r="R25" s="38">
        <v>4195006039</v>
      </c>
      <c r="S25" s="11">
        <v>0.33</v>
      </c>
      <c r="T25" s="35" t="s">
        <v>21</v>
      </c>
    </row>
    <row r="26" spans="1:20" ht="15.75" thickBot="1" x14ac:dyDescent="0.3">
      <c r="O26" s="40">
        <v>315</v>
      </c>
      <c r="P26" s="41" t="s">
        <v>42</v>
      </c>
      <c r="Q26" s="23">
        <v>289.22000000000003</v>
      </c>
      <c r="R26" s="38">
        <v>4195006040</v>
      </c>
      <c r="S26" s="11">
        <v>0.33</v>
      </c>
      <c r="T26" s="35" t="s">
        <v>22</v>
      </c>
    </row>
  </sheetData>
  <sheetProtection algorithmName="SHA-512" hashValue="CJG59X5vT1NSmF66Hh25qOM3Lw8cEYwy1mDRelQdLCIk877uXJzIKqMdhFFpySjIgSgJqiClOCP1YCqscYDNNQ==" saltValue="+fsUuTJ9xUZ07yiP9QhIyg==" spinCount="100000" sheet="1" objects="1" scenarios="1" selectLockedCells="1"/>
  <mergeCells count="8">
    <mergeCell ref="A1:B1"/>
    <mergeCell ref="A2:B2"/>
    <mergeCell ref="A3:B3"/>
    <mergeCell ref="A4:B4"/>
    <mergeCell ref="C1:I1"/>
    <mergeCell ref="C2:I2"/>
    <mergeCell ref="C3:I3"/>
    <mergeCell ref="C4:I4"/>
  </mergeCells>
  <conditionalFormatting sqref="R18">
    <cfRule type="duplicateValues" dxfId="23" priority="26"/>
  </conditionalFormatting>
  <conditionalFormatting sqref="R18">
    <cfRule type="duplicateValues" dxfId="22" priority="27"/>
  </conditionalFormatting>
  <conditionalFormatting sqref="R19">
    <cfRule type="duplicateValues" dxfId="21" priority="24"/>
  </conditionalFormatting>
  <conditionalFormatting sqref="R19">
    <cfRule type="duplicateValues" dxfId="20" priority="25"/>
  </conditionalFormatting>
  <conditionalFormatting sqref="R20">
    <cfRule type="duplicateValues" dxfId="19" priority="22"/>
  </conditionalFormatting>
  <conditionalFormatting sqref="R20">
    <cfRule type="duplicateValues" dxfId="18" priority="23"/>
  </conditionalFormatting>
  <conditionalFormatting sqref="R21">
    <cfRule type="duplicateValues" dxfId="17" priority="20"/>
  </conditionalFormatting>
  <conditionalFormatting sqref="R21">
    <cfRule type="duplicateValues" dxfId="16" priority="21"/>
  </conditionalFormatting>
  <conditionalFormatting sqref="R22">
    <cfRule type="duplicateValues" dxfId="15" priority="18"/>
  </conditionalFormatting>
  <conditionalFormatting sqref="R22">
    <cfRule type="duplicateValues" dxfId="14" priority="19"/>
  </conditionalFormatting>
  <conditionalFormatting sqref="R23">
    <cfRule type="duplicateValues" dxfId="13" priority="16"/>
  </conditionalFormatting>
  <conditionalFormatting sqref="R23">
    <cfRule type="duplicateValues" dxfId="12" priority="17"/>
  </conditionalFormatting>
  <conditionalFormatting sqref="R25">
    <cfRule type="duplicateValues" dxfId="11" priority="14"/>
  </conditionalFormatting>
  <conditionalFormatting sqref="R25">
    <cfRule type="duplicateValues" dxfId="10" priority="15"/>
  </conditionalFormatting>
  <conditionalFormatting sqref="R9">
    <cfRule type="duplicateValues" dxfId="9" priority="13"/>
  </conditionalFormatting>
  <conditionalFormatting sqref="R10">
    <cfRule type="duplicateValues" dxfId="8" priority="12"/>
  </conditionalFormatting>
  <conditionalFormatting sqref="R11">
    <cfRule type="duplicateValues" dxfId="7" priority="11"/>
  </conditionalFormatting>
  <conditionalFormatting sqref="R13">
    <cfRule type="duplicateValues" dxfId="6" priority="10"/>
  </conditionalFormatting>
  <conditionalFormatting sqref="R15">
    <cfRule type="duplicateValues" dxfId="5" priority="9"/>
  </conditionalFormatting>
  <conditionalFormatting sqref="R24">
    <cfRule type="duplicateValues" dxfId="4" priority="7"/>
  </conditionalFormatting>
  <conditionalFormatting sqref="R24">
    <cfRule type="duplicateValues" dxfId="3" priority="8"/>
  </conditionalFormatting>
  <conditionalFormatting sqref="R26">
    <cfRule type="duplicateValues" dxfId="2" priority="5"/>
  </conditionalFormatting>
  <conditionalFormatting sqref="R26">
    <cfRule type="duplicateValues" dxfId="1" priority="6"/>
  </conditionalFormatting>
  <conditionalFormatting sqref="R7">
    <cfRule type="duplicateValues" dxfId="0" priority="4"/>
  </conditionalFormatting>
  <dataValidations disablePrompts="1" count="4">
    <dataValidation type="list" allowBlank="1" showInputMessage="1" showErrorMessage="1" sqref="C6:C15">
      <formula1>$Q$1:$Q$5</formula1>
    </dataValidation>
    <dataValidation type="list" allowBlank="1" showInputMessage="1" showErrorMessage="1" sqref="E6:F15">
      <formula1>$O$1:$O$2</formula1>
    </dataValidation>
    <dataValidation type="list" allowBlank="1" showInputMessage="1" showErrorMessage="1" sqref="D6:D15">
      <formula1>IF(C6&gt;200,$P$1:$P$3,$P$1:$P$4)</formula1>
    </dataValidation>
    <dataValidation type="list" allowBlank="1" showInputMessage="1" showErrorMessage="1" sqref="G6:G15">
      <formula1>$P$8:$P$11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topLeftCell="A6" workbookViewId="0">
      <selection activeCell="D17" sqref="D17"/>
    </sheetView>
  </sheetViews>
  <sheetFormatPr defaultRowHeight="15" x14ac:dyDescent="0.25"/>
  <cols>
    <col min="2" max="2" width="11" style="3" bestFit="1" customWidth="1"/>
    <col min="3" max="3" width="42.140625" bestFit="1" customWidth="1"/>
    <col min="4" max="4" width="8.42578125" bestFit="1" customWidth="1"/>
    <col min="5" max="6" width="9.140625" customWidth="1"/>
    <col min="7" max="7" width="7.7109375" customWidth="1"/>
  </cols>
  <sheetData>
    <row r="1" spans="1:4" ht="30" x14ac:dyDescent="0.25">
      <c r="A1" s="2" t="s">
        <v>7</v>
      </c>
      <c r="B1" s="10" t="s">
        <v>11</v>
      </c>
      <c r="C1" s="1" t="s">
        <v>37</v>
      </c>
      <c r="D1" s="1" t="s">
        <v>38</v>
      </c>
    </row>
    <row r="2" spans="1:4" x14ac:dyDescent="0.25">
      <c r="A2" s="4">
        <f>'ID600'!$A$6</f>
        <v>2</v>
      </c>
      <c r="B2" s="5">
        <f>'ID600'!$R$15</f>
        <v>941100019</v>
      </c>
      <c r="C2" s="4" t="str">
        <f>'ID600'!$P$15</f>
        <v>PRKID600</v>
      </c>
      <c r="D2" s="4">
        <f>IF('ID600'!$H$6&gt;0,1,0)</f>
        <v>1</v>
      </c>
    </row>
    <row r="3" spans="1:4" x14ac:dyDescent="0.25">
      <c r="A3" s="4">
        <f>'ID600'!$A$6</f>
        <v>2</v>
      </c>
      <c r="B3" s="5">
        <f>'ID600'!$R$13</f>
        <v>4196103331</v>
      </c>
      <c r="C3" s="4" t="str">
        <f>'ID600'!$P$13</f>
        <v>ECO Corr_DW/WO/ID600/400kg/m2/6m_OldP</v>
      </c>
      <c r="D3" s="4">
        <f>'ID600'!$H$6</f>
        <v>1.5</v>
      </c>
    </row>
    <row r="4" spans="1:4" x14ac:dyDescent="0.25">
      <c r="A4" s="4">
        <f>'ID600'!$A$6</f>
        <v>2</v>
      </c>
      <c r="B4" s="5">
        <f>'ID600'!$R$7</f>
        <v>4195006101</v>
      </c>
      <c r="C4" s="4" t="str">
        <f>'ID600'!$P$7</f>
        <v>PRO-Frame700</v>
      </c>
      <c r="D4" s="4">
        <f>IF('ID600'!$G$6&gt;0,1,0)</f>
        <v>1</v>
      </c>
    </row>
    <row r="5" spans="1:4" x14ac:dyDescent="0.25">
      <c r="A5" s="4">
        <f>'ID600'!$A$6</f>
        <v>2</v>
      </c>
      <c r="B5" s="5">
        <f>IF(AND('ID600'!$G$6='ID600'!$P$9),'ID600'!$R$9,IF('ID600'!$G$6='ID600'!$P$10,'ID600'!$R$10,IF('ID600'!$G$6='ID600'!$P$11,'ID600'!$R$11,0)))</f>
        <v>4195005900</v>
      </c>
      <c r="C5" s="4" t="str">
        <f>'ID600'!$G$6</f>
        <v>PRO-Cover630-A15-PE</v>
      </c>
      <c r="D5" s="4">
        <f>IF('ID600'!$G$6&gt;0,1,0)</f>
        <v>1</v>
      </c>
    </row>
    <row r="6" spans="1:4" x14ac:dyDescent="0.25">
      <c r="A6" s="6">
        <f>'ID600'!$A$6</f>
        <v>2</v>
      </c>
      <c r="B6" s="7">
        <f t="array" ref="B6">INDEX('ID600'!$R$17:$R$26,MATCH(1,('ID600'!$C$6='ID600'!$O$17:$O$26)*('ID600'!$D$6='ID600'!$P$17:$P$26),0))</f>
        <v>4195006017</v>
      </c>
      <c r="C6" s="6" t="str">
        <f t="array" ref="C6">INDEX('ID600'!$T$17:$T$26,MATCH(1,('ID600'!$C$6='ID600'!$O$17:$O$26)*('ID600'!$D$6='ID600'!$P$17:$P$26),0))</f>
        <v>KGSG600/160/0-180-OSB</v>
      </c>
      <c r="D6" s="6">
        <f>IF('ID600'!$I$6&gt;0,1,0)</f>
        <v>1</v>
      </c>
    </row>
    <row r="7" spans="1:4" x14ac:dyDescent="0.25">
      <c r="A7" s="8">
        <f>'ID600'!$A$7</f>
        <v>3</v>
      </c>
      <c r="B7" s="9">
        <f>'ID600'!$R$15</f>
        <v>941100019</v>
      </c>
      <c r="C7" s="8" t="str">
        <f>'ID600'!$P$15</f>
        <v>PRKID600</v>
      </c>
      <c r="D7" s="8">
        <f>IF('ID600'!$H$7&gt;0,1,0)</f>
        <v>1</v>
      </c>
    </row>
    <row r="8" spans="1:4" x14ac:dyDescent="0.25">
      <c r="A8" s="4">
        <f>'ID600'!$A$7</f>
        <v>3</v>
      </c>
      <c r="B8" s="5">
        <f>'ID600'!$R$13</f>
        <v>4196103331</v>
      </c>
      <c r="C8" s="4" t="str">
        <f>'ID600'!$P$13</f>
        <v>ECO Corr_DW/WO/ID600/400kg/m2/6m_OldP</v>
      </c>
      <c r="D8" s="4">
        <f>'ID600'!$H$7</f>
        <v>1</v>
      </c>
    </row>
    <row r="9" spans="1:4" x14ac:dyDescent="0.25">
      <c r="A9" s="4">
        <f>'ID600'!$A$7</f>
        <v>3</v>
      </c>
      <c r="B9" s="5">
        <f>'ID600'!$R$7</f>
        <v>4195006101</v>
      </c>
      <c r="C9" s="4" t="str">
        <f>'ID600'!$P$7</f>
        <v>PRO-Frame700</v>
      </c>
      <c r="D9" s="4">
        <f>IF('ID600'!$E$7,1,0)</f>
        <v>1</v>
      </c>
    </row>
    <row r="10" spans="1:4" x14ac:dyDescent="0.25">
      <c r="A10" s="4">
        <f>'ID600'!$A$7</f>
        <v>3</v>
      </c>
      <c r="B10" s="5">
        <f>IF(AND('ID600'!G7='ID600'!$P$9),'ID600'!$R$9,IF('ID600'!G7='ID600'!$P$10,'ID600'!$R$10,IF('ID600'!G7='ID600'!$P$11,'ID600'!$R$11,0)))</f>
        <v>4195001740</v>
      </c>
      <c r="C10" s="4" t="str">
        <f>'ID600'!$G$7</f>
        <v>PRO-Cover630-B125-Pl</v>
      </c>
      <c r="D10" s="4">
        <f>IF('ID600'!$F$7,1,0)</f>
        <v>1</v>
      </c>
    </row>
    <row r="11" spans="1:4" x14ac:dyDescent="0.25">
      <c r="A11" s="6">
        <f>'ID600'!$A$7</f>
        <v>3</v>
      </c>
      <c r="B11" s="7">
        <f t="array" ref="B11">INDEX('ID600'!$R$17:$R$26,MATCH(1,('ID600'!C7='ID600'!$O$17:$O$26)*('ID600'!D7='ID600'!$P$17:$P$26),0))</f>
        <v>4195006026</v>
      </c>
      <c r="C11" s="6" t="str">
        <f t="array" ref="C11">INDEX('ID600'!$T$17:$T$26,MATCH(1,('ID600'!$C$7='ID600'!$O$17:$O$26)*('ID600'!$D$7='ID600'!$P$17:$P$26),0))</f>
        <v>KGSG600/200/0-180-OSB</v>
      </c>
      <c r="D11" s="6">
        <f>IF('ID600'!$I$7&gt;0,1,0)</f>
        <v>1</v>
      </c>
    </row>
    <row r="12" spans="1:4" x14ac:dyDescent="0.25">
      <c r="A12" s="8">
        <f>'ID600'!$A$8</f>
        <v>3</v>
      </c>
      <c r="B12" s="9">
        <f>'ID600'!$R$15</f>
        <v>941100019</v>
      </c>
      <c r="C12" s="8" t="str">
        <f>'ID600'!$P$15</f>
        <v>PRKID600</v>
      </c>
      <c r="D12" s="8">
        <f>IF('ID600'!$H$8&gt;0,1,0)</f>
        <v>1</v>
      </c>
    </row>
    <row r="13" spans="1:4" x14ac:dyDescent="0.25">
      <c r="A13" s="4">
        <f>'ID600'!$A$8</f>
        <v>3</v>
      </c>
      <c r="B13" s="5">
        <f>'ID600'!$R$13</f>
        <v>4196103331</v>
      </c>
      <c r="C13" s="4" t="str">
        <f>'ID600'!$P$13</f>
        <v>ECO Corr_DW/WO/ID600/400kg/m2/6m_OldP</v>
      </c>
      <c r="D13" s="4">
        <f>'ID600'!$H$8</f>
        <v>1</v>
      </c>
    </row>
    <row r="14" spans="1:4" x14ac:dyDescent="0.25">
      <c r="A14" s="4">
        <f>'ID600'!$A$8</f>
        <v>3</v>
      </c>
      <c r="B14" s="5">
        <f>'ID600'!$R$7</f>
        <v>4195006101</v>
      </c>
      <c r="C14" s="4" t="str">
        <f>'ID600'!$P$7</f>
        <v>PRO-Frame700</v>
      </c>
      <c r="D14" s="4">
        <f>IF('ID600'!$E$8,1,0)</f>
        <v>1</v>
      </c>
    </row>
    <row r="15" spans="1:4" x14ac:dyDescent="0.25">
      <c r="A15" s="4">
        <f>'ID600'!$A$8</f>
        <v>3</v>
      </c>
      <c r="B15" s="5">
        <f t="array" ref="B15">IF(AND('ID600'!$G$8='ID600'!$P$9),'ID600'!$R$9,IF('ID600'!$G$8='ID600'!$P$10,'ID600'!$R$10,IF('ID600'!$G$8='ID600'!$P$11,'ID600'!$R$11,0)))</f>
        <v>4195001582</v>
      </c>
      <c r="C15" s="4" t="str">
        <f>'ID600'!$G$8</f>
        <v>PRO-Cover630-D400</v>
      </c>
      <c r="D15" s="4">
        <f>IF('ID600'!$F$8,1,0)</f>
        <v>1</v>
      </c>
    </row>
    <row r="16" spans="1:4" x14ac:dyDescent="0.25">
      <c r="A16" s="6">
        <f>'ID600'!$A$8</f>
        <v>3</v>
      </c>
      <c r="B16" s="7">
        <f t="array" ref="B16">INDEX('ID600'!$R$17:$R$26,MATCH(1,('ID600'!$C$8='ID600'!$O$17:$O$26)*('ID600'!$D$8='ID600'!$P$17:$P$26),0))</f>
        <v>4195006037</v>
      </c>
      <c r="C16" s="6" t="str">
        <f t="array" ref="C16">INDEX('ID600'!$T$17:$T$26,MATCH(1,('ID600'!$C$8='ID600'!$O$17:$O$26)*('ID600'!$D$8='ID600'!$P$17:$P$26),0))</f>
        <v>KGSG600/250/0-90-180-270-OSB</v>
      </c>
      <c r="D16" s="6">
        <f>IF('ID600'!$I$8&gt;0,1,0)</f>
        <v>1</v>
      </c>
    </row>
    <row r="17" spans="1:4" x14ac:dyDescent="0.25">
      <c r="A17" s="8">
        <f>'ID600'!$A$9</f>
        <v>4</v>
      </c>
      <c r="B17" s="9">
        <f>'ID600'!$R$15</f>
        <v>941100019</v>
      </c>
      <c r="C17" s="8" t="str">
        <f>'ID600'!$P$15</f>
        <v>PRKID600</v>
      </c>
      <c r="D17" s="8">
        <f>IF('ID600'!$H$9&gt;0,1,0)</f>
        <v>1</v>
      </c>
    </row>
    <row r="18" spans="1:4" x14ac:dyDescent="0.25">
      <c r="A18" s="4">
        <f>'ID600'!$A$9</f>
        <v>4</v>
      </c>
      <c r="B18" s="5">
        <f>'ID600'!$R$13</f>
        <v>4196103331</v>
      </c>
      <c r="C18" s="4" t="str">
        <f>'ID600'!$P$13</f>
        <v>ECO Corr_DW/WO/ID600/400kg/m2/6m_OldP</v>
      </c>
      <c r="D18" s="4">
        <f>'ID600'!$H$9</f>
        <v>1</v>
      </c>
    </row>
    <row r="19" spans="1:4" x14ac:dyDescent="0.25">
      <c r="A19" s="4">
        <f>'ID600'!$A$9</f>
        <v>4</v>
      </c>
      <c r="B19" s="5">
        <f>'ID600'!$R$7</f>
        <v>4195006101</v>
      </c>
      <c r="C19" s="4" t="str">
        <f>'ID600'!$P$7</f>
        <v>PRO-Frame700</v>
      </c>
      <c r="D19" s="4">
        <f>IF('ID600'!$E$9,1,0)</f>
        <v>1</v>
      </c>
    </row>
    <row r="20" spans="1:4" x14ac:dyDescent="0.25">
      <c r="A20" s="4">
        <f>'ID600'!$A$9</f>
        <v>4</v>
      </c>
      <c r="B20" s="5">
        <f>IF(AND('ID600'!$G$9='ID600'!$P$9),'ID600'!$R$9,IF('ID600'!$G$9='ID600'!$P$10,'ID600'!$R$10,IF('ID600'!$G$9='ID600'!$P$11,'ID600'!$R$11,0)))</f>
        <v>4195005900</v>
      </c>
      <c r="C20" s="4" t="str">
        <f>'ID600'!$G$9</f>
        <v>PRO-Cover630-A15-PE</v>
      </c>
      <c r="D20" s="4">
        <f>IF('ID600'!$F$9,1,0)</f>
        <v>1</v>
      </c>
    </row>
    <row r="21" spans="1:4" x14ac:dyDescent="0.25">
      <c r="A21" s="6">
        <f>'ID600'!$A$9</f>
        <v>4</v>
      </c>
      <c r="B21" s="7">
        <f t="array" ref="B21">INDEX('ID600'!$R$17:$R$26,MATCH(1,('ID600'!$C$9='ID600'!$O$17:$O$26)*('ID600'!$D$9='ID600'!$P$17:$P$26),0))</f>
        <v>4195006039</v>
      </c>
      <c r="C21" s="6" t="str">
        <f t="array" ref="C21">INDEX('ID600'!$T$17:$T$26,MATCH(1,('ID600'!$C$9='ID600'!$O$17:$O$26)*('ID600'!$D$9='ID600'!$P$17:$P$26),0))</f>
        <v>KGSG600/315/0-180-OSB</v>
      </c>
      <c r="D21" s="6">
        <f>IF('ID600'!$I$9&gt;0,1,0)</f>
        <v>1</v>
      </c>
    </row>
    <row r="22" spans="1:4" x14ac:dyDescent="0.25">
      <c r="A22" s="8">
        <f>'ID600'!$A$10</f>
        <v>5</v>
      </c>
      <c r="B22" s="9">
        <f>'ID600'!$R$15</f>
        <v>941100019</v>
      </c>
      <c r="C22" s="8" t="str">
        <f>'ID600'!$P$15</f>
        <v>PRKID600</v>
      </c>
      <c r="D22" s="8">
        <f>IF('ID600'!$H$10&gt;0,1,0)</f>
        <v>1</v>
      </c>
    </row>
    <row r="23" spans="1:4" x14ac:dyDescent="0.25">
      <c r="A23" s="4">
        <f>'ID600'!$A$10</f>
        <v>5</v>
      </c>
      <c r="B23" s="5">
        <f>'ID600'!$R$13</f>
        <v>4196103331</v>
      </c>
      <c r="C23" s="4" t="str">
        <f>'ID600'!$P$13</f>
        <v>ECO Corr_DW/WO/ID600/400kg/m2/6m_OldP</v>
      </c>
      <c r="D23" s="4">
        <f>'ID600'!$H$10</f>
        <v>1</v>
      </c>
    </row>
    <row r="24" spans="1:4" x14ac:dyDescent="0.25">
      <c r="A24" s="4">
        <f>'ID600'!$A$10</f>
        <v>5</v>
      </c>
      <c r="B24" s="5">
        <f>'ID600'!$R$7</f>
        <v>4195006101</v>
      </c>
      <c r="C24" s="4" t="str">
        <f>'ID600'!$P$7</f>
        <v>PRO-Frame700</v>
      </c>
      <c r="D24" s="4">
        <f>IF('ID600'!$E$10,1,0)</f>
        <v>1</v>
      </c>
    </row>
    <row r="25" spans="1:4" x14ac:dyDescent="0.25">
      <c r="A25" s="4">
        <f>'ID600'!$A$10</f>
        <v>5</v>
      </c>
      <c r="B25" s="5">
        <f>IF(AND('ID600'!$G$9='ID600'!$P$9),'ID600'!$R$9,IF('ID600'!$G$9='ID600'!$P$10,'ID600'!$R$10,IF('ID600'!$G$9='ID600'!$P$11,'ID600'!$R$11,0)))</f>
        <v>4195005900</v>
      </c>
      <c r="C25" s="4" t="str">
        <f>'ID600'!$G$10</f>
        <v>PRO-Cover630-B125-Pl</v>
      </c>
      <c r="D25" s="4">
        <f>IF('ID600'!$F$10,1,0)</f>
        <v>1</v>
      </c>
    </row>
    <row r="26" spans="1:4" x14ac:dyDescent="0.25">
      <c r="A26" s="6">
        <f>'ID600'!$A$10</f>
        <v>5</v>
      </c>
      <c r="B26" s="7">
        <f t="array" ref="B26">INDEX('ID600'!$R$17:$R$26,MATCH(1,('ID600'!$C$10='ID600'!$O$17:$O$26)*('ID600'!$D$10='ID600'!$P$17:$P$26),0))</f>
        <v>4195006024</v>
      </c>
      <c r="C26" s="6" t="str">
        <f t="array" ref="C26">INDEX('ID600'!$T$17:$T$26,MATCH(1,('ID600'!$C$10='ID600'!$O$17:$O$26)*('ID600'!$D$10='ID600'!$P$17:$P$26),0))</f>
        <v>KGSG600/160/0-90-180-270-OSB</v>
      </c>
      <c r="D26" s="6">
        <f>IF('ID600'!$I$10&gt;0,1,0)</f>
        <v>1</v>
      </c>
    </row>
    <row r="27" spans="1:4" x14ac:dyDescent="0.25">
      <c r="A27" s="8">
        <f>'ID600'!$A$11</f>
        <v>6</v>
      </c>
      <c r="B27" s="9">
        <f>'ID600'!$R$15</f>
        <v>941100019</v>
      </c>
      <c r="C27" s="8" t="str">
        <f>'ID600'!$P$15</f>
        <v>PRKID600</v>
      </c>
      <c r="D27" s="8">
        <f>IF('ID600'!$H$11&gt;0,1,0)</f>
        <v>1</v>
      </c>
    </row>
    <row r="28" spans="1:4" x14ac:dyDescent="0.25">
      <c r="A28" s="4">
        <f>'ID600'!$A$11</f>
        <v>6</v>
      </c>
      <c r="B28" s="5">
        <f>'ID600'!$R$13</f>
        <v>4196103331</v>
      </c>
      <c r="C28" s="4" t="str">
        <f>'ID600'!$P$13</f>
        <v>ECO Corr_DW/WO/ID600/400kg/m2/6m_OldP</v>
      </c>
      <c r="D28" s="4">
        <f>'ID600'!$H$11</f>
        <v>1.5</v>
      </c>
    </row>
    <row r="29" spans="1:4" x14ac:dyDescent="0.25">
      <c r="A29" s="4">
        <f>'ID600'!$A$11</f>
        <v>6</v>
      </c>
      <c r="B29" s="5">
        <f>'ID600'!$R$7</f>
        <v>4195006101</v>
      </c>
      <c r="C29" s="4" t="str">
        <f>'ID600'!$P$7</f>
        <v>PRO-Frame700</v>
      </c>
      <c r="D29" s="4">
        <f>IF('ID600'!$E$11,1,0)</f>
        <v>1</v>
      </c>
    </row>
    <row r="30" spans="1:4" x14ac:dyDescent="0.25">
      <c r="A30" s="4">
        <f>'ID600'!$A$11</f>
        <v>6</v>
      </c>
      <c r="B30" s="5">
        <f>IF(AND('ID600'!$G$9='ID600'!$P$9),'ID600'!$R$9,IF('ID600'!$G$9='ID600'!$P$10,'ID600'!$R$10,IF('ID600'!$G$9='ID600'!$P$11,'ID600'!$R$11,0)))</f>
        <v>4195005900</v>
      </c>
      <c r="C30" s="4" t="str">
        <f>'ID600'!$G$11</f>
        <v>PRO-Cover630-B125-Pl</v>
      </c>
      <c r="D30" s="4">
        <f>IF('ID600'!$F$11,1,0)</f>
        <v>1</v>
      </c>
    </row>
    <row r="31" spans="1:4" x14ac:dyDescent="0.25">
      <c r="A31" s="6">
        <f>'ID600'!$A$11</f>
        <v>6</v>
      </c>
      <c r="B31" s="7">
        <f t="array" ref="B31">INDEX('ID600'!$R$17:$R$26,MATCH(1,('ID600'!$C$11='ID600'!$O$17:$O$26)*('ID600'!$D$11='ID600'!$P$17:$P$26),0))</f>
        <v>4195006032</v>
      </c>
      <c r="C31" s="6" t="str">
        <f t="array" ref="C31">INDEX('ID600'!$T$17:$T$26,MATCH(1,('ID600'!$C$11='ID600'!$O$17:$O$26)*('ID600'!$D$11='ID600'!$P$17:$P$26),0))</f>
        <v>KGSG600/200/0-135-180-225-OSB</v>
      </c>
      <c r="D31" s="6">
        <f>IF('ID600'!$I$11&gt;0,1,0)</f>
        <v>1</v>
      </c>
    </row>
    <row r="32" spans="1:4" x14ac:dyDescent="0.25">
      <c r="A32" s="8">
        <f>'ID600'!$A$12</f>
        <v>7</v>
      </c>
      <c r="B32" s="9">
        <f>'ID600'!$R$15</f>
        <v>941100019</v>
      </c>
      <c r="C32" s="8" t="str">
        <f>'ID600'!$P$15</f>
        <v>PRKID600</v>
      </c>
      <c r="D32" s="8">
        <f>IF('ID600'!$H$12&gt;0,1,0)</f>
        <v>1</v>
      </c>
    </row>
    <row r="33" spans="1:4" x14ac:dyDescent="0.25">
      <c r="A33" s="4">
        <f>'ID600'!$A$12</f>
        <v>7</v>
      </c>
      <c r="B33" s="5">
        <f>'ID600'!$R$13</f>
        <v>4196103331</v>
      </c>
      <c r="C33" s="4" t="str">
        <f>'ID600'!$P$13</f>
        <v>ECO Corr_DW/WO/ID600/400kg/m2/6m_OldP</v>
      </c>
      <c r="D33" s="4">
        <f>'ID600'!$H$12</f>
        <v>1.5</v>
      </c>
    </row>
    <row r="34" spans="1:4" x14ac:dyDescent="0.25">
      <c r="A34" s="4">
        <f>'ID600'!$A$12</f>
        <v>7</v>
      </c>
      <c r="B34" s="5">
        <f>'ID600'!$R$7</f>
        <v>4195006101</v>
      </c>
      <c r="C34" s="4" t="str">
        <f>'ID600'!$P$7</f>
        <v>PRO-Frame700</v>
      </c>
      <c r="D34" s="4">
        <f>IF('ID600'!$E$12,1,0)</f>
        <v>1</v>
      </c>
    </row>
    <row r="35" spans="1:4" x14ac:dyDescent="0.25">
      <c r="A35" s="4">
        <f>'ID600'!$A$12</f>
        <v>7</v>
      </c>
      <c r="B35" s="5">
        <f>IF(AND('ID600'!$G$9='ID600'!$P$9),'ID600'!$R$9,IF('ID600'!$G$9='ID600'!$P$10,'ID600'!$R$10,IF('ID600'!$G$9='ID600'!$P$11,'ID600'!$R$11,0)))</f>
        <v>4195005900</v>
      </c>
      <c r="C35" s="4" t="str">
        <f>'ID600'!$G$12</f>
        <v>PRO-Cover630-A15-PE</v>
      </c>
      <c r="D35" s="4">
        <f>IF('ID600'!$F$12,1,0)</f>
        <v>1</v>
      </c>
    </row>
    <row r="36" spans="1:4" x14ac:dyDescent="0.25">
      <c r="A36" s="6">
        <f>'ID600'!$A$12</f>
        <v>7</v>
      </c>
      <c r="B36" s="7">
        <f t="array" ref="B36">INDEX('ID600'!$R$17:$R$26,MATCH(1,('ID600'!$C$12='ID600'!$O$17:$O$26)*('ID600'!$D$12='ID600'!$P$17:$P$26),0))</f>
        <v>4195006036</v>
      </c>
      <c r="C36" s="6" t="str">
        <f t="array" ref="C36">INDEX('ID600'!$T$17:$T$26,MATCH(1,('ID600'!$C$12='ID600'!$O$17:$O$26)*('ID600'!$D$12='ID600'!$P$17:$P$26),0))</f>
        <v>KGSG600/250/0-180-OSB</v>
      </c>
      <c r="D36" s="6">
        <f>IF('ID600'!$I$12&gt;0,1,0)</f>
        <v>1</v>
      </c>
    </row>
    <row r="37" spans="1:4" x14ac:dyDescent="0.25">
      <c r="A37" s="8">
        <f>'ID600'!$A$13</f>
        <v>8</v>
      </c>
      <c r="B37" s="9">
        <f>'ID600'!$R$15</f>
        <v>941100019</v>
      </c>
      <c r="C37" s="8" t="str">
        <f>'ID600'!$P$15</f>
        <v>PRKID600</v>
      </c>
      <c r="D37" s="8">
        <f>IF('ID600'!$H$13&gt;0,1,0)</f>
        <v>1</v>
      </c>
    </row>
    <row r="38" spans="1:4" x14ac:dyDescent="0.25">
      <c r="A38" s="4">
        <f>'ID600'!$A$13</f>
        <v>8</v>
      </c>
      <c r="B38" s="5">
        <f>'ID600'!$R$13</f>
        <v>4196103331</v>
      </c>
      <c r="C38" s="4" t="str">
        <f>'ID600'!$P$13</f>
        <v>ECO Corr_DW/WO/ID600/400kg/m2/6m_OldP</v>
      </c>
      <c r="D38" s="4">
        <f>'ID600'!$H$13</f>
        <v>1.5</v>
      </c>
    </row>
    <row r="39" spans="1:4" x14ac:dyDescent="0.25">
      <c r="A39" s="4">
        <f>'ID600'!$A$13</f>
        <v>8</v>
      </c>
      <c r="B39" s="5">
        <f>'ID600'!$R$7</f>
        <v>4195006101</v>
      </c>
      <c r="C39" s="4" t="str">
        <f>'ID600'!$P$7</f>
        <v>PRO-Frame700</v>
      </c>
      <c r="D39" s="4">
        <f>IF('ID600'!$E$13,1,0)</f>
        <v>1</v>
      </c>
    </row>
    <row r="40" spans="1:4" x14ac:dyDescent="0.25">
      <c r="A40" s="4">
        <f>'ID600'!$A$13</f>
        <v>8</v>
      </c>
      <c r="B40" s="5">
        <f>IF(AND('ID600'!$G$9='ID600'!$P$9),'ID600'!$R$9,IF('ID600'!$G$9='ID600'!$P$10,'ID600'!$R$10,IF('ID600'!$G$9='ID600'!$P$11,'ID600'!$R$11,0)))</f>
        <v>4195005900</v>
      </c>
      <c r="C40" s="4" t="str">
        <f>'ID600'!$G$13</f>
        <v>PRO-Cover630-B125-Pl</v>
      </c>
      <c r="D40" s="4">
        <f>IF('ID600'!$F$13,1,0)</f>
        <v>1</v>
      </c>
    </row>
    <row r="41" spans="1:4" x14ac:dyDescent="0.25">
      <c r="A41" s="6">
        <f>'ID600'!$A$13</f>
        <v>8</v>
      </c>
      <c r="B41" s="7">
        <f t="array" ref="B41">INDEX('ID600'!$R$17:$R$26,MATCH(1,('ID600'!$C$13='ID600'!$O$17:$O$26)*('ID600'!$D$13='ID600'!$P$17:$P$26),0))</f>
        <v>4195006040</v>
      </c>
      <c r="C41" s="6" t="str">
        <f t="array" ref="C41">INDEX('ID600'!$T$17:$T$26,MATCH(1,('ID600'!$C$13='ID600'!$O$17:$O$26)*('ID600'!$D$13='ID600'!$P$17:$P$26),0))</f>
        <v>KGSG600/315/0-90-180-270-OSB</v>
      </c>
      <c r="D41" s="6">
        <f>IF('ID600'!$I$13&gt;0,1,0)</f>
        <v>1</v>
      </c>
    </row>
    <row r="42" spans="1:4" x14ac:dyDescent="0.25">
      <c r="A42" s="8">
        <f>'ID600'!$A$14</f>
        <v>9</v>
      </c>
      <c r="B42" s="9">
        <f>'ID600'!$R$15</f>
        <v>941100019</v>
      </c>
      <c r="C42" s="8" t="str">
        <f>'ID600'!$P$15</f>
        <v>PRKID600</v>
      </c>
      <c r="D42" s="8">
        <f>IF('ID600'!$H$14&gt;0,1,0)</f>
        <v>1</v>
      </c>
    </row>
    <row r="43" spans="1:4" x14ac:dyDescent="0.25">
      <c r="A43" s="4">
        <f>'ID600'!$A$14</f>
        <v>9</v>
      </c>
      <c r="B43" s="5">
        <f>'ID600'!$R$13</f>
        <v>4196103331</v>
      </c>
      <c r="C43" s="4" t="str">
        <f>'ID600'!$P$13</f>
        <v>ECO Corr_DW/WO/ID600/400kg/m2/6m_OldP</v>
      </c>
      <c r="D43" s="4">
        <f>'ID600'!$H$14</f>
        <v>1.5</v>
      </c>
    </row>
    <row r="44" spans="1:4" x14ac:dyDescent="0.25">
      <c r="A44" s="4">
        <f>'ID600'!$A$14</f>
        <v>9</v>
      </c>
      <c r="B44" s="5">
        <f>'ID600'!$R$7</f>
        <v>4195006101</v>
      </c>
      <c r="C44" s="4" t="str">
        <f>'ID600'!$P$7</f>
        <v>PRO-Frame700</v>
      </c>
      <c r="D44" s="4">
        <f>IF('ID600'!$E$14,1,0)</f>
        <v>1</v>
      </c>
    </row>
    <row r="45" spans="1:4" x14ac:dyDescent="0.25">
      <c r="A45" s="4">
        <f>'ID600'!$A$14</f>
        <v>9</v>
      </c>
      <c r="B45" s="5">
        <f>IF(AND('ID600'!$G$9='ID600'!$P$9),'ID600'!$R$9,IF('ID600'!$G$9='ID600'!$P$10,'ID600'!$R$10,IF('ID600'!$G$9='ID600'!$P$11,'ID600'!$R$11,0)))</f>
        <v>4195005900</v>
      </c>
      <c r="C45" s="4" t="str">
        <f>'ID600'!$G$14</f>
        <v>PRO-Cover630-D400</v>
      </c>
      <c r="D45" s="4">
        <f>IF('ID600'!$F$14,1,0)</f>
        <v>1</v>
      </c>
    </row>
    <row r="46" spans="1:4" x14ac:dyDescent="0.25">
      <c r="A46" s="6">
        <f>'ID600'!$A$14</f>
        <v>9</v>
      </c>
      <c r="B46" s="7">
        <f t="array" ref="B46">INDEX('ID600'!$R$17:$R$26,MATCH(1,('ID600'!$C$14='ID600'!$O$17:$O$26)*('ID600'!$D$14='ID600'!$P$17:$P$26),0))</f>
        <v>4195006022</v>
      </c>
      <c r="C46" s="6" t="str">
        <f t="array" ref="C46">INDEX('ID600'!$T$17:$T$26,MATCH(1,('ID600'!$C$14='ID600'!$O$17:$O$26)*('ID600'!$D$14='ID600'!$P$17:$P$26),0))</f>
        <v>KGSG600/160/0-135-180-225-OSB</v>
      </c>
      <c r="D46" s="6">
        <f>IF('ID600'!$I$14&gt;0,1,0)</f>
        <v>1</v>
      </c>
    </row>
    <row r="47" spans="1:4" x14ac:dyDescent="0.25">
      <c r="A47" s="8">
        <f>'ID600'!$A$15</f>
        <v>10</v>
      </c>
      <c r="B47" s="9">
        <f>'ID600'!$R$15</f>
        <v>941100019</v>
      </c>
      <c r="C47" s="8" t="str">
        <f>'ID600'!$P$15</f>
        <v>PRKID600</v>
      </c>
      <c r="D47" s="8">
        <f>IF('ID600'!$H$15&gt;0,1,0)</f>
        <v>1</v>
      </c>
    </row>
    <row r="48" spans="1:4" x14ac:dyDescent="0.25">
      <c r="A48" s="4">
        <f>'ID600'!$A$15</f>
        <v>10</v>
      </c>
      <c r="B48" s="5">
        <f>'ID600'!$R$13</f>
        <v>4196103331</v>
      </c>
      <c r="C48" s="4" t="str">
        <f>'ID600'!$P$13</f>
        <v>ECO Corr_DW/WO/ID600/400kg/m2/6m_OldP</v>
      </c>
      <c r="D48" s="4">
        <f>'ID600'!$H$15</f>
        <v>1.5</v>
      </c>
    </row>
    <row r="49" spans="1:4" x14ac:dyDescent="0.25">
      <c r="A49" s="4">
        <f>'ID600'!$A$15</f>
        <v>10</v>
      </c>
      <c r="B49" s="5">
        <f>'ID600'!$R$7</f>
        <v>4195006101</v>
      </c>
      <c r="C49" s="4" t="str">
        <f>'ID600'!$P$7</f>
        <v>PRO-Frame700</v>
      </c>
      <c r="D49" s="4">
        <f>IF('ID600'!$E$15,1,0)</f>
        <v>1</v>
      </c>
    </row>
    <row r="50" spans="1:4" x14ac:dyDescent="0.25">
      <c r="A50" s="4">
        <f>'ID600'!$A$15</f>
        <v>10</v>
      </c>
      <c r="B50" s="5">
        <f>IF(AND('ID600'!$G$9='ID600'!$P$9),'ID600'!$R$9,IF('ID600'!$G$9='ID600'!$P$10,'ID600'!$R$10,IF('ID600'!$G$9='ID600'!$P$11,'ID600'!$R$11,0)))</f>
        <v>4195005900</v>
      </c>
      <c r="C50" s="4" t="str">
        <f>'ID600'!$G$15</f>
        <v>PRO-Cover630-A15-PE</v>
      </c>
      <c r="D50" s="4">
        <f>IF('ID600'!$F$15,1,0)</f>
        <v>1</v>
      </c>
    </row>
    <row r="51" spans="1:4" x14ac:dyDescent="0.25">
      <c r="A51" s="6">
        <f>'ID600'!$A$15</f>
        <v>10</v>
      </c>
      <c r="B51" s="7">
        <f t="array" ref="B51">INDEX('ID600'!$R$17:$R$26,MATCH(1,('ID600'!$C$15='ID600'!$O$17:$O$26)*('ID600'!$D$15='ID600'!$P$17:$P$26),0))</f>
        <v>4195006034</v>
      </c>
      <c r="C51" s="6" t="str">
        <f t="array" ref="C51">INDEX('ID600'!$T$17:$T$26,MATCH(1,('ID600'!$C$15='ID600'!$O$17:$O$26)*('ID600'!$D$15='ID600'!$P$17:$P$26),0))</f>
        <v>KGSG600/200/0-90-180-270-OSB</v>
      </c>
      <c r="D51" s="6">
        <f>IF('ID600'!$I$15&gt;0,1,0)</f>
        <v>1</v>
      </c>
    </row>
  </sheetData>
  <sheetProtection algorithmName="SHA-512" hashValue="UH4Kw1SZ340gt/WnNnwzhtQh3tOFe5GfrLGeJ5y4+xazl7KS/cYVbJzEuW1EH1kyutahQvBQgD0KkCrFVwHxmw==" saltValue="nmDxlfwGPIA5ODpIX0E27g==" spinCount="100000" sheet="1" objects="1" scenarios="1"/>
  <autoFilter ref="A2:D51"/>
  <pageMargins left="0.7" right="0.7" top="0.75" bottom="0.75" header="0.3" footer="0.3"/>
  <ignoredErrors>
    <ignoredError sqref="A7 A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ID600</vt:lpstr>
      <vt:lpstr>SAP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Georgiev Stanimir</dc:creator>
  <cp:lastModifiedBy>Georgiev Stanimir</cp:lastModifiedBy>
  <dcterms:created xsi:type="dcterms:W3CDTF">2019-07-07T06:45:49Z</dcterms:created>
  <dcterms:modified xsi:type="dcterms:W3CDTF">2019-09-03T12:03:12Z</dcterms:modified>
</cp:coreProperties>
</file>